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57" i="1" l="1"/>
  <c r="B66" i="1"/>
  <c r="G64" i="1"/>
  <c r="F64" i="1"/>
  <c r="E64" i="1"/>
  <c r="D64" i="1"/>
  <c r="C64" i="1"/>
  <c r="B64" i="1"/>
  <c r="E59" i="1"/>
  <c r="F59" i="1" s="1"/>
  <c r="G59" i="1" s="1"/>
  <c r="D59" i="1"/>
  <c r="G61" i="1"/>
  <c r="F61" i="1"/>
  <c r="G60" i="1"/>
  <c r="F60" i="1"/>
  <c r="F62" i="1" s="1"/>
  <c r="D60" i="1"/>
  <c r="C60" i="1"/>
  <c r="B61" i="1"/>
  <c r="B60" i="1"/>
  <c r="G62" i="1"/>
  <c r="D46" i="1"/>
  <c r="D45" i="1"/>
  <c r="B49" i="1"/>
  <c r="C45" i="1"/>
  <c r="B46" i="1"/>
  <c r="B45" i="1"/>
  <c r="G21" i="1"/>
  <c r="F21" i="1"/>
  <c r="F24" i="1" s="1"/>
  <c r="E20" i="1"/>
  <c r="E23" i="1" s="1"/>
  <c r="E60" i="1" s="1"/>
  <c r="E62" i="1" s="1"/>
  <c r="G20" i="1"/>
  <c r="G23" i="1" s="1"/>
  <c r="F20" i="1"/>
  <c r="G24" i="1"/>
  <c r="B24" i="1"/>
  <c r="F23" i="1"/>
  <c r="E21" i="1"/>
  <c r="E24" i="1" s="1"/>
  <c r="E61" i="1" s="1"/>
  <c r="D21" i="1"/>
  <c r="D24" i="1" s="1"/>
  <c r="D61" i="1" s="1"/>
  <c r="C21" i="1"/>
  <c r="C24" i="1" s="1"/>
  <c r="C61" i="1" s="1"/>
  <c r="C62" i="1" s="1"/>
  <c r="B21" i="1"/>
  <c r="B20" i="1"/>
  <c r="B23" i="1" s="1"/>
  <c r="D20" i="1"/>
  <c r="D23" i="1" s="1"/>
  <c r="C20" i="1"/>
  <c r="C23" i="1" s="1"/>
  <c r="B8" i="1"/>
  <c r="G16" i="1"/>
  <c r="F16" i="1"/>
  <c r="E16" i="1"/>
  <c r="D16" i="1"/>
  <c r="C16" i="1"/>
  <c r="B16" i="1"/>
  <c r="C3" i="2"/>
  <c r="C40" i="1"/>
  <c r="B40" i="1"/>
  <c r="D40" i="1"/>
  <c r="D34" i="1"/>
  <c r="D11" i="1"/>
  <c r="E11" i="1" s="1"/>
  <c r="F11" i="1" s="1"/>
  <c r="G11" i="1" s="1"/>
  <c r="C46" i="1" l="1"/>
  <c r="B50" i="1" s="1"/>
  <c r="D62" i="1"/>
  <c r="B62" i="1"/>
  <c r="B52" i="1"/>
  <c r="B53" i="1" s="1"/>
  <c r="B42" i="1"/>
  <c r="B28" i="1"/>
  <c r="B27" i="1"/>
  <c r="B30" i="1" s="1"/>
  <c r="B18" i="1"/>
</calcChain>
</file>

<file path=xl/sharedStrings.xml><?xml version="1.0" encoding="utf-8"?>
<sst xmlns="http://schemas.openxmlformats.org/spreadsheetml/2006/main" count="51" uniqueCount="34">
  <si>
    <t xml:space="preserve">Year </t>
  </si>
  <si>
    <t>Initial Investment</t>
  </si>
  <si>
    <t>Net Earning</t>
  </si>
  <si>
    <t>Depreciation</t>
  </si>
  <si>
    <t>Working Capital Investment</t>
  </si>
  <si>
    <t>Sale Proceeds</t>
  </si>
  <si>
    <t>Net Cash Flows</t>
  </si>
  <si>
    <t>Cost of Capital</t>
  </si>
  <si>
    <t xml:space="preserve">Beta </t>
  </si>
  <si>
    <t>Rf</t>
  </si>
  <si>
    <t xml:space="preserve">S&amp;P Average Return </t>
  </si>
  <si>
    <t>2010-2019</t>
  </si>
  <si>
    <t>Part 1</t>
  </si>
  <si>
    <t>Part 2</t>
  </si>
  <si>
    <t>NPV</t>
  </si>
  <si>
    <t>Rm - Rf</t>
  </si>
  <si>
    <t>Cost of Capital = Rf + Beta (Rm-Rf)</t>
  </si>
  <si>
    <t>NPV - Base Case</t>
  </si>
  <si>
    <t>Cash Flows U</t>
  </si>
  <si>
    <t>Cash Flows D</t>
  </si>
  <si>
    <t>Net Cash Flow (U)</t>
  </si>
  <si>
    <t>Net Cash Flow (D)</t>
  </si>
  <si>
    <t>NPV (U)</t>
  </si>
  <si>
    <t>NPV (D)</t>
  </si>
  <si>
    <t>Prob (U)</t>
  </si>
  <si>
    <t>Expected Value</t>
  </si>
  <si>
    <t>Net Presenet Value (Base Case)</t>
  </si>
  <si>
    <t>Option Value</t>
  </si>
  <si>
    <t>Expected Cash Flows</t>
  </si>
  <si>
    <t>Investment in Project 2</t>
  </si>
  <si>
    <t>Overall Cash Flows</t>
  </si>
  <si>
    <t xml:space="preserve">Minimum Expected Present Value of Project 2 should be </t>
  </si>
  <si>
    <t xml:space="preserve">which will allow company to break even on both projects </t>
  </si>
  <si>
    <t>Part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</si>
</sst>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_);[Red]\(&quot;$&quot;#,##0.00\)"/>
    <numFmt numFmtId="43" formatCode="_(* #,##0.00_);_(* \(#,##0.00\);_(* &quot;-&quot;??_);_(@_)"/>
    <numFmt numFmtId="165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0" xfId="0" applyFont="1"/>
    <xf numFmtId="43" fontId="0" fillId="0" borderId="0" xfId="0" applyNumberFormat="1"/>
    <xf numFmtId="9" fontId="0" fillId="0" borderId="0" xfId="0" applyNumberFormat="1"/>
    <xf numFmtId="4" fontId="0" fillId="0" borderId="0" xfId="0" applyNumberFormat="1"/>
    <xf numFmtId="10" fontId="0" fillId="0" borderId="0" xfId="0" applyNumberFormat="1"/>
    <xf numFmtId="8" fontId="0" fillId="0" borderId="0" xfId="0" applyNumberFormat="1"/>
    <xf numFmtId="8" fontId="3" fillId="0" borderId="0" xfId="0" applyNumberFormat="1" applyFont="1"/>
    <xf numFmtId="10" fontId="3" fillId="0" borderId="0" xfId="0" applyNumberFormat="1" applyFont="1"/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4" fillId="0" borderId="0" xfId="0" applyFont="1"/>
    <xf numFmtId="43" fontId="2" fillId="2" borderId="0" xfId="0" applyNumberFormat="1" applyFont="1" applyFill="1" applyAlignment="1">
      <alignment horizontal="center"/>
    </xf>
    <xf numFmtId="165" fontId="0" fillId="0" borderId="0" xfId="1" applyNumberFormat="1" applyFont="1"/>
    <xf numFmtId="165" fontId="0" fillId="0" borderId="0" xfId="0" applyNumberFormat="1"/>
    <xf numFmtId="165" fontId="3" fillId="0" borderId="0" xfId="1" applyNumberFormat="1" applyFont="1"/>
    <xf numFmtId="165" fontId="3" fillId="0" borderId="0" xfId="0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66"/>
  <sheetViews>
    <sheetView showGridLines="0" tabSelected="1" topLeftCell="A31" workbookViewId="0">
      <selection activeCell="A34" sqref="A34:D42"/>
    </sheetView>
  </sheetViews>
  <sheetFormatPr defaultRowHeight="15" x14ac:dyDescent="0.25"/>
  <cols>
    <col min="1" max="1" width="32.140625" bestFit="1" customWidth="1"/>
    <col min="2" max="2" width="18.42578125" customWidth="1"/>
    <col min="3" max="4" width="14.5703125" bestFit="1" customWidth="1"/>
    <col min="5" max="5" width="14.28515625" bestFit="1" customWidth="1"/>
    <col min="6" max="6" width="15.28515625" bestFit="1" customWidth="1"/>
    <col min="7" max="7" width="13.28515625" bestFit="1" customWidth="1"/>
    <col min="8" max="8" width="9.140625" customWidth="1"/>
    <col min="9" max="9" width="12.28515625" bestFit="1" customWidth="1"/>
  </cols>
  <sheetData>
    <row r="3" spans="1:10" x14ac:dyDescent="0.25">
      <c r="A3" s="13" t="s">
        <v>16</v>
      </c>
    </row>
    <row r="5" spans="1:10" x14ac:dyDescent="0.25">
      <c r="A5" t="s">
        <v>8</v>
      </c>
      <c r="B5">
        <v>1.2</v>
      </c>
      <c r="D5" s="1"/>
    </row>
    <row r="6" spans="1:10" x14ac:dyDescent="0.25">
      <c r="A6" t="s">
        <v>9</v>
      </c>
      <c r="B6" s="5">
        <v>0.1</v>
      </c>
    </row>
    <row r="7" spans="1:10" x14ac:dyDescent="0.25">
      <c r="A7" t="s">
        <v>15</v>
      </c>
      <c r="B7" s="7">
        <v>0.06</v>
      </c>
      <c r="D7" s="3"/>
    </row>
    <row r="8" spans="1:10" x14ac:dyDescent="0.25">
      <c r="A8" s="1" t="s">
        <v>7</v>
      </c>
      <c r="B8" s="10">
        <f>(B5*B7)+B6</f>
        <v>0.17199999999999999</v>
      </c>
      <c r="D8" s="3"/>
    </row>
    <row r="10" spans="1:10" x14ac:dyDescent="0.25">
      <c r="A10" s="1" t="s">
        <v>12</v>
      </c>
    </row>
    <row r="11" spans="1:10" x14ac:dyDescent="0.25">
      <c r="A11" s="11" t="s">
        <v>0</v>
      </c>
      <c r="B11" s="11">
        <v>0</v>
      </c>
      <c r="C11" s="12">
        <v>1</v>
      </c>
      <c r="D11" s="12">
        <f>C11+1</f>
        <v>2</v>
      </c>
      <c r="E11" s="12">
        <f t="shared" ref="E11:G11" si="0">D11+1</f>
        <v>3</v>
      </c>
      <c r="F11" s="12">
        <f t="shared" si="0"/>
        <v>4</v>
      </c>
      <c r="G11" s="12">
        <f t="shared" si="0"/>
        <v>5</v>
      </c>
      <c r="H11" s="2"/>
      <c r="I11" s="2"/>
      <c r="J11" s="2"/>
    </row>
    <row r="12" spans="1:10" x14ac:dyDescent="0.25">
      <c r="A12" t="s">
        <v>1</v>
      </c>
      <c r="B12" s="15">
        <v>-10000000</v>
      </c>
      <c r="C12" s="15"/>
      <c r="D12" s="15"/>
      <c r="E12" s="15"/>
      <c r="F12" s="15"/>
      <c r="G12" s="15"/>
    </row>
    <row r="13" spans="1:10" x14ac:dyDescent="0.25">
      <c r="A13" t="s">
        <v>2</v>
      </c>
      <c r="B13" s="15">
        <v>0</v>
      </c>
      <c r="C13" s="15">
        <v>0</v>
      </c>
      <c r="D13" s="15">
        <v>2405000</v>
      </c>
      <c r="E13" s="15">
        <v>2285000</v>
      </c>
      <c r="F13" s="15">
        <v>-65000</v>
      </c>
      <c r="G13" s="15">
        <v>-900000</v>
      </c>
    </row>
    <row r="14" spans="1:10" x14ac:dyDescent="0.25">
      <c r="A14" t="s">
        <v>3</v>
      </c>
      <c r="B14" s="15">
        <v>900000</v>
      </c>
      <c r="C14" s="15">
        <v>900000</v>
      </c>
      <c r="D14" s="15">
        <v>900000</v>
      </c>
      <c r="E14" s="15">
        <v>900000</v>
      </c>
      <c r="F14" s="15">
        <v>900000</v>
      </c>
      <c r="G14" s="15">
        <v>900000</v>
      </c>
    </row>
    <row r="15" spans="1:10" x14ac:dyDescent="0.25">
      <c r="A15" t="s">
        <v>4</v>
      </c>
      <c r="B15" s="15">
        <v>-1500000</v>
      </c>
      <c r="C15" s="15">
        <v>0</v>
      </c>
      <c r="D15" s="15">
        <v>0</v>
      </c>
      <c r="E15" s="15">
        <v>0</v>
      </c>
      <c r="F15" s="15">
        <v>0</v>
      </c>
      <c r="G15" s="15">
        <v>1500000</v>
      </c>
    </row>
    <row r="16" spans="1:10" x14ac:dyDescent="0.25">
      <c r="A16" t="s">
        <v>6</v>
      </c>
      <c r="B16" s="15">
        <f>SUM(B12:B15)</f>
        <v>-10600000</v>
      </c>
      <c r="C16" s="15">
        <f t="shared" ref="C16:G16" si="1">SUM(C12:C15)</f>
        <v>900000</v>
      </c>
      <c r="D16" s="15">
        <f t="shared" si="1"/>
        <v>3305000</v>
      </c>
      <c r="E16" s="15">
        <f t="shared" si="1"/>
        <v>3185000</v>
      </c>
      <c r="F16" s="15">
        <f t="shared" si="1"/>
        <v>835000</v>
      </c>
      <c r="G16" s="15">
        <f t="shared" si="1"/>
        <v>1500000</v>
      </c>
    </row>
    <row r="17" spans="1:9" x14ac:dyDescent="0.25">
      <c r="B17" s="16"/>
      <c r="C17" s="16"/>
      <c r="D17" s="16"/>
      <c r="E17" s="16"/>
      <c r="F17" s="16"/>
      <c r="G17" s="16"/>
    </row>
    <row r="18" spans="1:9" x14ac:dyDescent="0.25">
      <c r="A18" t="s">
        <v>17</v>
      </c>
      <c r="B18" s="16">
        <f>NPV(B8,B16:G16)</f>
        <v>-3691636.3392149024</v>
      </c>
      <c r="C18" s="16"/>
      <c r="D18" s="16"/>
      <c r="E18" s="16"/>
      <c r="F18" s="16"/>
      <c r="G18" s="16"/>
      <c r="I18" s="4"/>
    </row>
    <row r="19" spans="1:9" x14ac:dyDescent="0.25">
      <c r="B19" s="16"/>
      <c r="C19" s="16"/>
      <c r="D19" s="16"/>
      <c r="E19" s="16"/>
      <c r="F19" s="16"/>
      <c r="G19" s="16"/>
      <c r="I19" s="4"/>
    </row>
    <row r="20" spans="1:9" x14ac:dyDescent="0.25">
      <c r="A20" t="s">
        <v>18</v>
      </c>
      <c r="B20" s="16">
        <f>(B13*(1+64.9%))+B14</f>
        <v>900000</v>
      </c>
      <c r="C20" s="16">
        <f>(C13*(1+64.9%))+C14</f>
        <v>900000</v>
      </c>
      <c r="D20" s="16">
        <f>(D13*(1+64.9%))+D14</f>
        <v>4865845</v>
      </c>
      <c r="E20" s="16">
        <f t="shared" ref="E20" si="2">(E13*(1+64.9%))+E14</f>
        <v>4667965</v>
      </c>
      <c r="F20" s="16">
        <f>F13-(F13*64.9%)+F14</f>
        <v>877185</v>
      </c>
      <c r="G20" s="16">
        <f>G13-(G13*64.9%)+G14</f>
        <v>584100</v>
      </c>
      <c r="I20" s="4"/>
    </row>
    <row r="21" spans="1:9" x14ac:dyDescent="0.25">
      <c r="A21" t="s">
        <v>19</v>
      </c>
      <c r="B21" s="16">
        <f>(B13*(1-39.3%))+B14</f>
        <v>900000</v>
      </c>
      <c r="C21" s="16">
        <f t="shared" ref="C21:E21" si="3">(C13*(1-39.3%))+C14</f>
        <v>900000</v>
      </c>
      <c r="D21" s="16">
        <f t="shared" si="3"/>
        <v>2359835</v>
      </c>
      <c r="E21" s="16">
        <f t="shared" si="3"/>
        <v>2286995</v>
      </c>
      <c r="F21" s="16">
        <f>(F13*39.3%)+F13+F14</f>
        <v>809455</v>
      </c>
      <c r="G21" s="16">
        <f>(G13*39.3%)+G13+G14</f>
        <v>-353700</v>
      </c>
    </row>
    <row r="22" spans="1:9" x14ac:dyDescent="0.25">
      <c r="B22" s="16"/>
      <c r="C22" s="16"/>
      <c r="D22" s="16"/>
      <c r="E22" s="16"/>
      <c r="F22" s="16"/>
      <c r="G22" s="16"/>
    </row>
    <row r="23" spans="1:9" x14ac:dyDescent="0.25">
      <c r="A23" t="s">
        <v>20</v>
      </c>
      <c r="B23" s="16">
        <f>B20+B15+B12</f>
        <v>-10600000</v>
      </c>
      <c r="C23" s="16">
        <f t="shared" ref="C23:G23" si="4">C20+C15+C12</f>
        <v>900000</v>
      </c>
      <c r="D23" s="16">
        <f t="shared" si="4"/>
        <v>4865845</v>
      </c>
      <c r="E23" s="16">
        <f t="shared" si="4"/>
        <v>4667965</v>
      </c>
      <c r="F23" s="16">
        <f t="shared" si="4"/>
        <v>877185</v>
      </c>
      <c r="G23" s="16">
        <f t="shared" si="4"/>
        <v>2084100</v>
      </c>
    </row>
    <row r="24" spans="1:9" x14ac:dyDescent="0.25">
      <c r="A24" t="s">
        <v>21</v>
      </c>
      <c r="B24" s="16">
        <f>B21+B15+B12</f>
        <v>-10600000</v>
      </c>
      <c r="C24" s="16">
        <f t="shared" ref="C24:G24" si="5">C21+C15+C12</f>
        <v>900000</v>
      </c>
      <c r="D24" s="16">
        <f t="shared" si="5"/>
        <v>2359835</v>
      </c>
      <c r="E24" s="16">
        <f t="shared" si="5"/>
        <v>2286995</v>
      </c>
      <c r="F24" s="16">
        <f t="shared" si="5"/>
        <v>809455</v>
      </c>
      <c r="G24" s="16">
        <f t="shared" si="5"/>
        <v>1146300</v>
      </c>
    </row>
    <row r="25" spans="1:9" x14ac:dyDescent="0.25">
      <c r="B25" s="4"/>
      <c r="C25" s="4"/>
      <c r="D25" s="4"/>
      <c r="E25" s="4"/>
      <c r="F25" s="4"/>
      <c r="G25" s="4"/>
    </row>
    <row r="26" spans="1:9" x14ac:dyDescent="0.25">
      <c r="A26" s="12"/>
      <c r="B26" s="14" t="s">
        <v>14</v>
      </c>
      <c r="C26" s="14" t="s">
        <v>24</v>
      </c>
      <c r="D26" s="4"/>
      <c r="E26" s="4"/>
      <c r="F26" s="4"/>
      <c r="G26" s="4"/>
    </row>
    <row r="27" spans="1:9" x14ac:dyDescent="0.25">
      <c r="A27" t="s">
        <v>22</v>
      </c>
      <c r="B27" s="15">
        <f>NPV(B8,B23:G23)</f>
        <v>-1691614.462812183</v>
      </c>
      <c r="C27" s="5">
        <v>0.5</v>
      </c>
      <c r="D27" s="4"/>
      <c r="E27" s="4"/>
      <c r="F27" s="4"/>
      <c r="G27" s="4"/>
    </row>
    <row r="28" spans="1:9" x14ac:dyDescent="0.25">
      <c r="A28" t="s">
        <v>23</v>
      </c>
      <c r="B28" s="15">
        <f>NPV(B8,B24:G24)</f>
        <v>-4902743.5771598453</v>
      </c>
      <c r="C28" s="5">
        <v>0.5</v>
      </c>
      <c r="D28" s="4"/>
      <c r="E28" s="4"/>
      <c r="F28" s="4"/>
      <c r="G28" s="4"/>
    </row>
    <row r="29" spans="1:9" x14ac:dyDescent="0.25">
      <c r="B29" s="15"/>
    </row>
    <row r="30" spans="1:9" x14ac:dyDescent="0.25">
      <c r="A30" s="1" t="s">
        <v>25</v>
      </c>
      <c r="B30" s="17">
        <f>(B27*C27)+(B28*C28)</f>
        <v>-3297179.0199860139</v>
      </c>
    </row>
    <row r="31" spans="1:9" x14ac:dyDescent="0.25">
      <c r="B31" s="8"/>
    </row>
    <row r="32" spans="1:9" x14ac:dyDescent="0.25">
      <c r="A32" s="1" t="s">
        <v>13</v>
      </c>
    </row>
    <row r="34" spans="1:4" x14ac:dyDescent="0.25">
      <c r="A34" s="11" t="s">
        <v>0</v>
      </c>
      <c r="B34" s="11">
        <v>0</v>
      </c>
      <c r="C34" s="12">
        <v>1</v>
      </c>
      <c r="D34" s="12">
        <f>C34+1</f>
        <v>2</v>
      </c>
    </row>
    <row r="35" spans="1:4" x14ac:dyDescent="0.25">
      <c r="A35" t="s">
        <v>1</v>
      </c>
      <c r="B35" s="15">
        <v>-10000000</v>
      </c>
      <c r="C35" s="15"/>
      <c r="D35" s="15"/>
    </row>
    <row r="36" spans="1:4" x14ac:dyDescent="0.25">
      <c r="A36" t="s">
        <v>2</v>
      </c>
      <c r="B36" s="15">
        <v>0</v>
      </c>
      <c r="C36" s="15">
        <v>0</v>
      </c>
      <c r="D36" s="15">
        <v>2405000</v>
      </c>
    </row>
    <row r="37" spans="1:4" x14ac:dyDescent="0.25">
      <c r="A37" t="s">
        <v>3</v>
      </c>
      <c r="B37" s="15">
        <v>900000</v>
      </c>
      <c r="C37" s="15">
        <v>900000</v>
      </c>
      <c r="D37" s="15">
        <v>900000</v>
      </c>
    </row>
    <row r="38" spans="1:4" x14ac:dyDescent="0.25">
      <c r="A38" t="s">
        <v>4</v>
      </c>
      <c r="B38" s="15">
        <v>-1500000</v>
      </c>
      <c r="C38" s="15">
        <v>0</v>
      </c>
      <c r="D38" s="15">
        <v>1500000</v>
      </c>
    </row>
    <row r="39" spans="1:4" x14ac:dyDescent="0.25">
      <c r="A39" t="s">
        <v>5</v>
      </c>
      <c r="B39" s="15">
        <v>0</v>
      </c>
      <c r="C39" s="15">
        <v>0</v>
      </c>
      <c r="D39" s="15">
        <v>4000000</v>
      </c>
    </row>
    <row r="40" spans="1:4" x14ac:dyDescent="0.25">
      <c r="A40" t="s">
        <v>6</v>
      </c>
      <c r="B40" s="16">
        <f t="shared" ref="B40:C40" si="6">SUM(B35:B39)</f>
        <v>-10600000</v>
      </c>
      <c r="C40" s="16">
        <f t="shared" si="6"/>
        <v>900000</v>
      </c>
      <c r="D40" s="16">
        <f>SUM(D35:D39)</f>
        <v>8805000</v>
      </c>
    </row>
    <row r="41" spans="1:4" x14ac:dyDescent="0.25">
      <c r="B41" s="16"/>
      <c r="C41" s="16"/>
      <c r="D41" s="16"/>
    </row>
    <row r="42" spans="1:4" x14ac:dyDescent="0.25">
      <c r="A42" s="1" t="s">
        <v>26</v>
      </c>
      <c r="B42" s="18">
        <f>NPV(B8,B40:D40)</f>
        <v>-2919662.2595980396</v>
      </c>
      <c r="C42" s="16"/>
      <c r="D42" s="16"/>
    </row>
    <row r="43" spans="1:4" x14ac:dyDescent="0.25">
      <c r="B43" s="8"/>
    </row>
    <row r="45" spans="1:4" x14ac:dyDescent="0.25">
      <c r="A45" t="s">
        <v>20</v>
      </c>
      <c r="B45" s="4">
        <f>B23</f>
        <v>-10600000</v>
      </c>
      <c r="C45" s="4">
        <f t="shared" ref="C45" si="7">C23</f>
        <v>900000</v>
      </c>
      <c r="D45" s="4">
        <f>D23+D38+D39</f>
        <v>10365845</v>
      </c>
    </row>
    <row r="46" spans="1:4" x14ac:dyDescent="0.25">
      <c r="A46" t="s">
        <v>21</v>
      </c>
      <c r="B46" s="4">
        <f>B24</f>
        <v>-10600000</v>
      </c>
      <c r="C46" s="4">
        <f t="shared" ref="C46" si="8">C24</f>
        <v>900000</v>
      </c>
      <c r="D46" s="4">
        <f>D24+D39+D38</f>
        <v>7859835</v>
      </c>
    </row>
    <row r="48" spans="1:4" x14ac:dyDescent="0.25">
      <c r="A48" s="12"/>
      <c r="B48" s="14" t="s">
        <v>14</v>
      </c>
      <c r="C48" s="14" t="s">
        <v>24</v>
      </c>
    </row>
    <row r="49" spans="1:7" x14ac:dyDescent="0.25">
      <c r="A49" t="s">
        <v>22</v>
      </c>
      <c r="B49" s="15">
        <f>NPV(B8,B45:D45)</f>
        <v>-1950097.2310021122</v>
      </c>
      <c r="C49" s="5">
        <v>0.5</v>
      </c>
    </row>
    <row r="50" spans="1:7" x14ac:dyDescent="0.25">
      <c r="A50" t="s">
        <v>23</v>
      </c>
      <c r="B50" s="15">
        <f>NPV(B8,B46:D46)</f>
        <v>-3506779.4494874072</v>
      </c>
      <c r="C50" s="5">
        <v>0.5</v>
      </c>
    </row>
    <row r="51" spans="1:7" x14ac:dyDescent="0.25">
      <c r="B51" s="15"/>
    </row>
    <row r="52" spans="1:7" x14ac:dyDescent="0.25">
      <c r="A52" s="1" t="s">
        <v>25</v>
      </c>
      <c r="B52" s="17">
        <f>(B49*C49)+(B50*C50)</f>
        <v>-2728438.3402447598</v>
      </c>
    </row>
    <row r="53" spans="1:7" x14ac:dyDescent="0.25">
      <c r="A53" s="1" t="s">
        <v>27</v>
      </c>
      <c r="B53" s="17">
        <f>B52-B30</f>
        <v>568740.67974125408</v>
      </c>
    </row>
    <row r="56" spans="1:7" x14ac:dyDescent="0.25">
      <c r="A56" s="1" t="s">
        <v>33</v>
      </c>
    </row>
    <row r="57" spans="1:7" x14ac:dyDescent="0.25">
      <c r="A57" s="1" t="s">
        <v>31</v>
      </c>
      <c r="C57" s="9">
        <f>-B66</f>
        <v>55114804.927357636</v>
      </c>
      <c r="D57" s="1" t="s">
        <v>32</v>
      </c>
    </row>
    <row r="59" spans="1:7" x14ac:dyDescent="0.25">
      <c r="A59" s="11" t="s">
        <v>0</v>
      </c>
      <c r="B59" s="11">
        <v>0</v>
      </c>
      <c r="C59" s="12">
        <v>1</v>
      </c>
      <c r="D59" s="12">
        <f>C59+1</f>
        <v>2</v>
      </c>
      <c r="E59" s="12">
        <f t="shared" ref="E59:G59" si="9">D59+1</f>
        <v>3</v>
      </c>
      <c r="F59" s="12">
        <f t="shared" si="9"/>
        <v>4</v>
      </c>
      <c r="G59" s="12">
        <f t="shared" si="9"/>
        <v>5</v>
      </c>
    </row>
    <row r="60" spans="1:7" x14ac:dyDescent="0.25">
      <c r="A60" t="s">
        <v>20</v>
      </c>
      <c r="B60" s="15">
        <f>B23</f>
        <v>-10600000</v>
      </c>
      <c r="C60" s="15">
        <f t="shared" ref="C60:G60" si="10">C23</f>
        <v>900000</v>
      </c>
      <c r="D60" s="15">
        <f t="shared" si="10"/>
        <v>4865845</v>
      </c>
      <c r="E60" s="15">
        <f t="shared" si="10"/>
        <v>4667965</v>
      </c>
      <c r="F60" s="15">
        <f t="shared" si="10"/>
        <v>877185</v>
      </c>
      <c r="G60" s="15">
        <f t="shared" si="10"/>
        <v>2084100</v>
      </c>
    </row>
    <row r="61" spans="1:7" x14ac:dyDescent="0.25">
      <c r="A61" t="s">
        <v>21</v>
      </c>
      <c r="B61" s="15">
        <f>B24</f>
        <v>-10600000</v>
      </c>
      <c r="C61" s="15">
        <f t="shared" ref="C61:G61" si="11">C24</f>
        <v>900000</v>
      </c>
      <c r="D61" s="15">
        <f t="shared" si="11"/>
        <v>2359835</v>
      </c>
      <c r="E61" s="15">
        <f t="shared" si="11"/>
        <v>2286995</v>
      </c>
      <c r="F61" s="15">
        <f t="shared" si="11"/>
        <v>809455</v>
      </c>
      <c r="G61" s="15">
        <f t="shared" si="11"/>
        <v>1146300</v>
      </c>
    </row>
    <row r="62" spans="1:7" x14ac:dyDescent="0.25">
      <c r="A62" s="1" t="s">
        <v>28</v>
      </c>
      <c r="B62" s="17">
        <f>(B60*0.5)+(B61*0.5)</f>
        <v>-10600000</v>
      </c>
      <c r="C62" s="17">
        <f t="shared" ref="C62:G62" si="12">(C60*0.5)+(C61*0.5)</f>
        <v>900000</v>
      </c>
      <c r="D62" s="17">
        <f t="shared" si="12"/>
        <v>3612840</v>
      </c>
      <c r="E62" s="17">
        <f t="shared" si="12"/>
        <v>3477480</v>
      </c>
      <c r="F62" s="17">
        <f t="shared" si="12"/>
        <v>843320</v>
      </c>
      <c r="G62" s="17">
        <f t="shared" si="12"/>
        <v>1615200</v>
      </c>
    </row>
    <row r="63" spans="1:7" x14ac:dyDescent="0.25">
      <c r="A63" t="s">
        <v>29</v>
      </c>
      <c r="B63" s="16"/>
      <c r="C63" s="16"/>
      <c r="D63" s="16"/>
      <c r="E63" s="16"/>
      <c r="F63" s="16">
        <v>-100000000</v>
      </c>
      <c r="G63" s="16"/>
    </row>
    <row r="64" spans="1:7" x14ac:dyDescent="0.25">
      <c r="A64" s="1" t="s">
        <v>30</v>
      </c>
      <c r="B64" s="18">
        <f>SUM(B60:B63)</f>
        <v>-31800000</v>
      </c>
      <c r="C64" s="18">
        <f t="shared" ref="C64:G64" si="13">SUM(C60:C63)</f>
        <v>2700000</v>
      </c>
      <c r="D64" s="18">
        <f t="shared" si="13"/>
        <v>10838520</v>
      </c>
      <c r="E64" s="18">
        <f t="shared" si="13"/>
        <v>10432440</v>
      </c>
      <c r="F64" s="18">
        <f t="shared" si="13"/>
        <v>-97470040</v>
      </c>
      <c r="G64" s="18">
        <f t="shared" si="13"/>
        <v>4845600</v>
      </c>
    </row>
    <row r="65" spans="1:7" x14ac:dyDescent="0.25">
      <c r="B65" s="16"/>
      <c r="C65" s="16"/>
      <c r="D65" s="16"/>
      <c r="E65" s="16"/>
      <c r="F65" s="16"/>
      <c r="G65" s="16"/>
    </row>
    <row r="66" spans="1:7" x14ac:dyDescent="0.25">
      <c r="A66" s="1" t="s">
        <v>14</v>
      </c>
      <c r="B66" s="16">
        <f>NPV(B8,B64:G64)</f>
        <v>-55114804.927357636</v>
      </c>
      <c r="C66" s="16"/>
      <c r="D66" s="16"/>
      <c r="E66" s="16"/>
      <c r="F66" s="16"/>
      <c r="G66" s="16"/>
    </row>
  </sheetData>
  <pageMargins left="0.7" right="0.7" top="0.75" bottom="0.75" header="0.3" footer="0.3"/>
  <ignoredErrors>
    <ignoredError sqref="B40:C40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5"/>
  <sheetViews>
    <sheetView workbookViewId="0">
      <selection activeCell="C3" sqref="C3"/>
    </sheetView>
  </sheetViews>
  <sheetFormatPr defaultRowHeight="15" x14ac:dyDescent="0.25"/>
  <cols>
    <col min="1" max="1" width="9.85546875" customWidth="1"/>
  </cols>
  <sheetData>
    <row r="2" spans="1:7" x14ac:dyDescent="0.25">
      <c r="A2" s="1" t="s">
        <v>10</v>
      </c>
    </row>
    <row r="3" spans="1:7" x14ac:dyDescent="0.25">
      <c r="A3" s="1" t="s">
        <v>11</v>
      </c>
      <c r="C3" s="7">
        <f>AVERAGE(G6:G15)</f>
        <v>0.11805000000000002</v>
      </c>
    </row>
    <row r="4" spans="1:7" x14ac:dyDescent="0.25">
      <c r="A4" s="1"/>
    </row>
    <row r="6" spans="1:7" x14ac:dyDescent="0.25">
      <c r="A6">
        <v>2019</v>
      </c>
      <c r="B6" s="6">
        <v>2913.36</v>
      </c>
      <c r="C6" s="6">
        <v>2510.0300000000002</v>
      </c>
      <c r="D6" s="6">
        <v>3240.02</v>
      </c>
      <c r="E6" s="6">
        <v>2447.89</v>
      </c>
      <c r="F6" s="6">
        <v>3230.78</v>
      </c>
      <c r="G6" s="7">
        <v>0.2888</v>
      </c>
    </row>
    <row r="7" spans="1:7" x14ac:dyDescent="0.25">
      <c r="A7">
        <v>2018</v>
      </c>
      <c r="B7" s="6">
        <v>2746.21</v>
      </c>
      <c r="C7" s="6">
        <v>2695.81</v>
      </c>
      <c r="D7" s="6">
        <v>2930.75</v>
      </c>
      <c r="E7" s="6">
        <v>2351.1</v>
      </c>
      <c r="F7" s="6">
        <v>2506.85</v>
      </c>
      <c r="G7" s="7">
        <v>-6.2399999999999997E-2</v>
      </c>
    </row>
    <row r="8" spans="1:7" x14ac:dyDescent="0.25">
      <c r="A8">
        <v>2017</v>
      </c>
      <c r="B8" s="6">
        <v>2449.08</v>
      </c>
      <c r="C8" s="6">
        <v>2257.83</v>
      </c>
      <c r="D8" s="6">
        <v>2690.16</v>
      </c>
      <c r="E8" s="6">
        <v>2257.83</v>
      </c>
      <c r="F8" s="6">
        <v>2673.61</v>
      </c>
      <c r="G8" s="7">
        <v>0.19420000000000001</v>
      </c>
    </row>
    <row r="9" spans="1:7" x14ac:dyDescent="0.25">
      <c r="A9">
        <v>2016</v>
      </c>
      <c r="B9" s="6">
        <v>2094.65</v>
      </c>
      <c r="C9" s="6">
        <v>2012.66</v>
      </c>
      <c r="D9" s="6">
        <v>2271.7199999999998</v>
      </c>
      <c r="E9" s="6">
        <v>1829.08</v>
      </c>
      <c r="F9" s="6">
        <v>2238.83</v>
      </c>
      <c r="G9" s="7">
        <v>9.5399999999999999E-2</v>
      </c>
    </row>
    <row r="10" spans="1:7" x14ac:dyDescent="0.25">
      <c r="A10">
        <v>2015</v>
      </c>
      <c r="B10" s="6">
        <v>2061.0700000000002</v>
      </c>
      <c r="C10" s="6">
        <v>2058.1999999999998</v>
      </c>
      <c r="D10" s="6">
        <v>2130.8200000000002</v>
      </c>
      <c r="E10" s="6">
        <v>1867.61</v>
      </c>
      <c r="F10" s="6">
        <v>2043.94</v>
      </c>
      <c r="G10" s="7">
        <v>-7.3000000000000001E-3</v>
      </c>
    </row>
    <row r="11" spans="1:7" x14ac:dyDescent="0.25">
      <c r="A11">
        <v>2014</v>
      </c>
      <c r="B11" s="6">
        <v>1931.38</v>
      </c>
      <c r="C11" s="6">
        <v>1831.98</v>
      </c>
      <c r="D11" s="6">
        <v>2090.5700000000002</v>
      </c>
      <c r="E11" s="6">
        <v>1741.89</v>
      </c>
      <c r="F11" s="6">
        <v>2058.9</v>
      </c>
      <c r="G11" s="7">
        <v>0.1139</v>
      </c>
    </row>
    <row r="12" spans="1:7" x14ac:dyDescent="0.25">
      <c r="A12">
        <v>2013</v>
      </c>
      <c r="B12" s="6">
        <v>1643.8</v>
      </c>
      <c r="C12" s="6">
        <v>1462.42</v>
      </c>
      <c r="D12" s="6">
        <v>1848.36</v>
      </c>
      <c r="E12" s="6">
        <v>1457.15</v>
      </c>
      <c r="F12" s="6">
        <v>1848.36</v>
      </c>
      <c r="G12" s="7">
        <v>0.29599999999999999</v>
      </c>
    </row>
    <row r="13" spans="1:7" x14ac:dyDescent="0.25">
      <c r="A13">
        <v>2012</v>
      </c>
      <c r="B13" s="6">
        <v>1379.61</v>
      </c>
      <c r="C13" s="6">
        <v>1277.06</v>
      </c>
      <c r="D13" s="6">
        <v>1465.77</v>
      </c>
      <c r="E13" s="6">
        <v>1277.06</v>
      </c>
      <c r="F13" s="6">
        <v>1426.19</v>
      </c>
      <c r="G13" s="7">
        <v>0.1341</v>
      </c>
    </row>
    <row r="14" spans="1:7" x14ac:dyDescent="0.25">
      <c r="A14">
        <v>2011</v>
      </c>
      <c r="B14" s="6">
        <v>1267.6400000000001</v>
      </c>
      <c r="C14" s="6">
        <v>1271.8699999999999</v>
      </c>
      <c r="D14" s="6">
        <v>1363.61</v>
      </c>
      <c r="E14" s="6">
        <v>1099.23</v>
      </c>
      <c r="F14" s="6">
        <v>1257.5999999999999</v>
      </c>
      <c r="G14" s="7">
        <v>0</v>
      </c>
    </row>
    <row r="15" spans="1:7" x14ac:dyDescent="0.25">
      <c r="A15">
        <v>2010</v>
      </c>
      <c r="B15" s="6">
        <v>1139.97</v>
      </c>
      <c r="C15" s="6">
        <v>1132.99</v>
      </c>
      <c r="D15" s="6">
        <v>1259.78</v>
      </c>
      <c r="E15" s="6">
        <v>1022.58</v>
      </c>
      <c r="F15" s="6">
        <v>1257.6400000000001</v>
      </c>
      <c r="G15" s="7">
        <v>0.1278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2020-12-05T08:08:47Z</dcterms:modified>
</cp:coreProperties>
</file>